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770" windowHeight="3405" activeTab="0"/>
  </bookViews>
  <sheets>
    <sheet name="Income Statement" sheetId="1" r:id="rId1"/>
    <sheet name="Balance Sheet" sheetId="2" r:id="rId2"/>
  </sheets>
  <externalReferences>
    <externalReference r:id="rId5"/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<sst xmlns="http://schemas.openxmlformats.org/spreadsheetml/2006/main" count="204" uniqueCount="100">
  <si>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</si>
  <si>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</si>
  <si>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</si>
  <si>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</si>
  <si>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</si>
  <si>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</si>
  <si>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</si>
  <si>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</si>
  <si>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</si>
  <si>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</si>
  <si>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</si>
  <si>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</si>
  <si>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</si>
  <si>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</si>
  <si>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</si>
  <si>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</si>
  <si>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</si>
  <si>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</si>
  <si>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</si>
  <si>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Nil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</si>
  <si>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</si>
  <si>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</si>
  <si>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</si>
  <si>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</si>
  <si>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</si>
  <si>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</si>
  <si>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</si>
  <si>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</si>
  <si>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</si>
  <si>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</si>
  <si>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</si>
  <si>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</si>
  <si>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</si>
  <si>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</si>
  <si>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</si>
  <si>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</si>
  <si>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</si>
  <si>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</si>
  <si>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</si>
  <si>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</si>
  <si>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</si>
  <si>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</si>
  <si>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</si>
  <si>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</si>
  <si>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</si>
  <si>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</si>
  <si>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</si>
  <si>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</si>
  <si>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</si>
  <si>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</si>
  <si>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</si>
  <si>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</si>
  <si>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</si>
  <si>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</si>
  <si>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</si>
  <si>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</si>
  <si>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</si>
  <si>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</si>
  <si>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</si>
  <si>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</si>
  <si>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</si>
  <si>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</si>
  <si>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</si>
  <si>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</si>
  <si>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</si>
  <si>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</si>
  <si>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</si>
  <si>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</si>
  <si>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</si>
  <si>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</si>
  <si>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</si>
  <si>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</si>
  <si>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</si>
  <si>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</si>
  <si>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</si>
  <si>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</si>
  <si>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</si>
  <si>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</si>
  <si>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</si>
  <si>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</si>
  <si>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</si>
  <si>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</si>
  <si>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</si>
  <si>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</si>
  <si>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</si>
  <si>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</si>
  <si>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</si>
  <si>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3RD QUARTER</t>
  </si>
  <si>
    <t>not needed for announcement.)</t>
  </si>
  <si>
    <t>N/A denotes "Not Applicable"</t>
  </si>
  <si>
    <t>N/R denotes  "Not Required"  (The third quarter report for preceding year's results were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</si>
  <si>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</si>
  <si>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31.12.99</t>
  </si>
  <si>
    <t>31.12.98</t>
  </si>
  <si>
    <t>31.3.99</t>
  </si>
  <si>
    <t>Bank overdrafts</t>
  </si>
  <si>
    <t>Net tangible assets per share (RM)</t>
  </si>
  <si>
    <t>NR</t>
  </si>
  <si>
    <r>
      <t>Basic (based on 29,665</t>
    </r>
    <r>
      <rPr>
        <u val="single"/>
        <sz val="10"/>
        <rFont val="Arial"/>
        <family val="2"/>
      </rPr>
      <t>,000</t>
    </r>
    <r>
      <rPr>
        <sz val="10"/>
        <rFont val="Arial"/>
        <family val="2"/>
      </rPr>
      <t xml:space="preserve"> ordinary shares) (sen)</t>
    </r>
  </si>
  <si>
    <r>
      <t xml:space="preserve">Quarterly report on proforma consolidated results for the financial quarter ended </t>
    </r>
    <r>
      <rPr>
        <b/>
        <u val="single"/>
        <sz val="10"/>
        <rFont val="Arial"/>
        <family val="2"/>
      </rPr>
      <t>31 December 1999.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</si>
</sst>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7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9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172" fontId="4" fillId="0" borderId="11" xfId="15" applyNumberFormat="1" applyFont="1" applyBorder="1" applyAlignment="1">
      <alignment/>
    </xf>
    <xf numFmtId="172" fontId="5" fillId="0" borderId="12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13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4" fontId="4" fillId="0" borderId="7" xfId="15" applyNumberFormat="1" applyFont="1" applyBorder="1" applyAlignment="1">
      <alignment horizontal="center"/>
    </xf>
    <xf numFmtId="43" fontId="4" fillId="0" borderId="7" xfId="15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14" fontId="8" fillId="0" borderId="1" xfId="0" applyNumberFormat="1" applyFont="1" applyBorder="1" applyAlignment="1" quotePrefix="1">
      <alignment horizontal="center"/>
    </xf>
    <xf numFmtId="3" fontId="4" fillId="0" borderId="4" xfId="0" applyNumberFormat="1" applyFont="1" applyBorder="1" applyAlignment="1">
      <alignment horizontal="center"/>
    </xf>
    <xf numFmtId="172" fontId="4" fillId="0" borderId="0" xfId="15" applyNumberFormat="1" applyFont="1" applyAlignment="1">
      <alignment horizontal="center"/>
    </xf>
    <xf numFmtId="172" fontId="4" fillId="0" borderId="9" xfId="15" applyNumberFormat="1" applyFont="1" applyBorder="1" applyAlignment="1">
      <alignment horizontal="center"/>
    </xf>
    <xf numFmtId="172" fontId="4" fillId="0" borderId="10" xfId="15" applyNumberFormat="1" applyFont="1" applyBorder="1" applyAlignment="1">
      <alignment horizontal="center"/>
    </xf>
    <xf numFmtId="172" fontId="4" fillId="0" borderId="13" xfId="15" applyNumberFormat="1" applyFont="1" applyBorder="1" applyAlignment="1">
      <alignment horizontal="center"/>
    </xf>
    <xf numFmtId="172" fontId="4" fillId="0" borderId="11" xfId="15" applyNumberFormat="1" applyFont="1" applyBorder="1" applyAlignment="1">
      <alignment horizontal="center"/>
    </xf>
    <xf numFmtId="172" fontId="4" fillId="0" borderId="6" xfId="15" applyNumberFormat="1" applyFont="1" applyBorder="1" applyAlignment="1">
      <alignment horizontal="center"/>
    </xf>
    <xf numFmtId="172" fontId="4" fillId="0" borderId="12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w%20Folder\QL%20consolidation\QLFPL-31.12.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L%20Resources%20Bhd-31.12.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CONPL-Qtr to 31.12.99"/>
      <sheetName val="QLCONPL-30.9.99"/>
      <sheetName val="QLCONPL-30.9.99-arab"/>
      <sheetName val="TLT Group PL"/>
      <sheetName val="PBT adj"/>
      <sheetName val="Comparison of tax-mi"/>
      <sheetName val="TLT30.9.99conp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7">
          <cell r="V17">
            <v>5034676.210000003</v>
          </cell>
        </row>
        <row r="20">
          <cell r="V20">
            <v>-1081480.2458333338</v>
          </cell>
        </row>
        <row r="27">
          <cell r="V27">
            <v>-760341.1459915005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areholders"/>
      <sheetName val="Investment"/>
      <sheetName val="ETB"/>
      <sheetName val="Accruals-listing expenses"/>
      <sheetName val="QLF ConBS"/>
      <sheetName val="QLres ConBS"/>
      <sheetName val="Balance sheet"/>
      <sheetName val="PL-Company"/>
      <sheetName val="Journals"/>
    </sheetNames>
    <sheetDataSet>
      <sheetData sheetId="5">
        <row r="9">
          <cell r="F9">
            <v>79001751.87</v>
          </cell>
        </row>
        <row r="11">
          <cell r="F11">
            <v>1002000</v>
          </cell>
        </row>
        <row r="12">
          <cell r="I12">
            <v>-8885616.404775167</v>
          </cell>
        </row>
        <row r="18">
          <cell r="I18">
            <v>34848015.99</v>
          </cell>
        </row>
        <row r="19">
          <cell r="I19">
            <v>58448622.930000015</v>
          </cell>
        </row>
        <row r="20">
          <cell r="I20">
            <v>25281059.23</v>
          </cell>
        </row>
        <row r="28">
          <cell r="I28">
            <v>4969514.009999999</v>
          </cell>
        </row>
        <row r="32">
          <cell r="I32">
            <v>22337854.389999997</v>
          </cell>
        </row>
        <row r="33">
          <cell r="I33">
            <v>4222853.3999999985</v>
          </cell>
        </row>
        <row r="34">
          <cell r="I34">
            <v>597094</v>
          </cell>
        </row>
        <row r="35">
          <cell r="I35">
            <v>2405872</v>
          </cell>
        </row>
        <row r="36">
          <cell r="I36">
            <v>769770.59</v>
          </cell>
        </row>
        <row r="40">
          <cell r="I40">
            <v>1771543.72</v>
          </cell>
        </row>
        <row r="41">
          <cell r="I41">
            <v>630583.86</v>
          </cell>
        </row>
        <row r="42">
          <cell r="I42">
            <v>66435196.51</v>
          </cell>
        </row>
        <row r="43">
          <cell r="I43">
            <v>5268857.0600000005</v>
          </cell>
        </row>
        <row r="44">
          <cell r="I44">
            <v>10000000</v>
          </cell>
        </row>
        <row r="45">
          <cell r="I45">
            <v>2378820.5758333337</v>
          </cell>
        </row>
        <row r="51">
          <cell r="F51">
            <v>233470.6</v>
          </cell>
        </row>
        <row r="60">
          <cell r="I60">
            <v>29665015</v>
          </cell>
        </row>
        <row r="61">
          <cell r="I61">
            <v>13942556.11</v>
          </cell>
        </row>
        <row r="64">
          <cell r="I64">
            <v>-10304</v>
          </cell>
        </row>
        <row r="67">
          <cell r="I67">
            <v>3557987</v>
          </cell>
        </row>
        <row r="69">
          <cell r="I69">
            <v>652234.47</v>
          </cell>
        </row>
        <row r="70">
          <cell r="I70">
            <v>15422699.790000001</v>
          </cell>
        </row>
        <row r="72">
          <cell r="I72">
            <v>14850183.319391502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E34">
      <selection activeCell="J25" sqref="J25"/>
    </sheetView>
  </sheetViews>
  <sheetFormatPr defaultColWidth="9.140625" defaultRowHeight="15"/>
  <cols>
    <col min="1" max="1" width="2.7109375" style="2" customWidth="1"/>
    <col min="2" max="2" width="3.140625" style="2" customWidth="1"/>
    <col min="3" max="3" width="1.71093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91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99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</v>
      </c>
      <c r="B7" s="7"/>
    </row>
    <row r="8" spans="1:12" s="11" customFormat="1" ht="12">
      <c r="A8" s="9"/>
      <c r="B8" s="10"/>
      <c r="F8" s="73" t="s">
        <v>4</v>
      </c>
      <c r="G8" s="74"/>
      <c r="H8" s="75"/>
      <c r="J8" s="73" t="s">
        <v>5</v>
      </c>
      <c r="K8" s="74"/>
      <c r="L8" s="75"/>
    </row>
    <row r="9" spans="1:12" s="11" customFormat="1" ht="12">
      <c r="A9" s="9"/>
      <c r="B9" s="10"/>
      <c r="F9" s="12" t="s">
        <v>6</v>
      </c>
      <c r="G9" s="13"/>
      <c r="H9" s="15" t="s">
        <v>55</v>
      </c>
      <c r="J9" s="12" t="s">
        <v>6</v>
      </c>
      <c r="K9" s="13"/>
      <c r="L9" s="14" t="s">
        <v>7</v>
      </c>
    </row>
    <row r="10" spans="1:12" s="11" customFormat="1" ht="12">
      <c r="A10" s="9"/>
      <c r="B10" s="10"/>
      <c r="F10" s="12" t="s">
        <v>8</v>
      </c>
      <c r="G10" s="13"/>
      <c r="H10" s="15" t="s">
        <v>8</v>
      </c>
      <c r="J10" s="12" t="s">
        <v>8</v>
      </c>
      <c r="K10" s="13"/>
      <c r="L10" s="14" t="s">
        <v>9</v>
      </c>
    </row>
    <row r="11" spans="1:12" s="11" customFormat="1" ht="12">
      <c r="A11" s="10"/>
      <c r="B11" s="10"/>
      <c r="F11" s="12" t="s">
        <v>87</v>
      </c>
      <c r="G11" s="13"/>
      <c r="H11" s="15" t="s">
        <v>87</v>
      </c>
      <c r="J11" s="12" t="s">
        <v>11</v>
      </c>
      <c r="K11" s="13"/>
      <c r="L11" s="15" t="s">
        <v>12</v>
      </c>
    </row>
    <row r="12" spans="1:12" s="11" customFormat="1" ht="12">
      <c r="A12" s="10"/>
      <c r="B12" s="10"/>
      <c r="F12" s="63" t="s">
        <v>92</v>
      </c>
      <c r="G12" s="13"/>
      <c r="H12" s="17" t="s">
        <v>93</v>
      </c>
      <c r="J12" s="16" t="s">
        <v>92</v>
      </c>
      <c r="K12" s="13"/>
      <c r="L12" s="17" t="s">
        <v>93</v>
      </c>
    </row>
    <row r="13" spans="1:12" s="11" customFormat="1" ht="12">
      <c r="A13" s="10"/>
      <c r="B13" s="10"/>
      <c r="F13" s="18" t="s">
        <v>13</v>
      </c>
      <c r="G13" s="19"/>
      <c r="H13" s="20" t="s">
        <v>13</v>
      </c>
      <c r="J13" s="18" t="s">
        <v>13</v>
      </c>
      <c r="K13" s="19"/>
      <c r="L13" s="20" t="s">
        <v>13</v>
      </c>
    </row>
    <row r="14" spans="1:12" s="11" customFormat="1" ht="5.25" customHeight="1">
      <c r="A14" s="10"/>
      <c r="B14" s="10"/>
      <c r="F14" s="21"/>
      <c r="G14" s="22"/>
      <c r="H14" s="21"/>
      <c r="J14" s="21"/>
      <c r="K14" s="22"/>
      <c r="L14" s="21"/>
    </row>
    <row r="15" spans="1:12" s="4" customFormat="1" ht="18" customHeight="1">
      <c r="A15" s="7">
        <v>1</v>
      </c>
      <c r="B15" s="7" t="s">
        <v>14</v>
      </c>
      <c r="D15" s="4" t="s">
        <v>15</v>
      </c>
      <c r="F15" s="23">
        <v>111321</v>
      </c>
      <c r="H15" s="24" t="s">
        <v>50</v>
      </c>
      <c r="J15" s="23">
        <v>310336</v>
      </c>
      <c r="L15" s="23" t="s">
        <v>16</v>
      </c>
    </row>
    <row r="16" spans="1:12" s="4" customFormat="1" ht="18" customHeight="1">
      <c r="A16" s="7"/>
      <c r="B16" s="7" t="s">
        <v>17</v>
      </c>
      <c r="D16" s="4" t="s">
        <v>18</v>
      </c>
      <c r="F16" s="23" t="s">
        <v>19</v>
      </c>
      <c r="H16" s="25" t="s">
        <v>50</v>
      </c>
      <c r="J16" s="23" t="s">
        <v>19</v>
      </c>
      <c r="L16" s="25" t="s">
        <v>16</v>
      </c>
    </row>
    <row r="17" spans="1:12" s="4" customFormat="1" ht="18" customHeight="1">
      <c r="A17" s="7"/>
      <c r="B17" s="7" t="s">
        <v>20</v>
      </c>
      <c r="D17" s="4" t="s">
        <v>21</v>
      </c>
      <c r="F17" s="23">
        <v>25</v>
      </c>
      <c r="H17" s="25" t="s">
        <v>50</v>
      </c>
      <c r="J17" s="23">
        <f>SUM(117+F17)</f>
        <v>142</v>
      </c>
      <c r="L17" s="25" t="s">
        <v>16</v>
      </c>
    </row>
    <row r="18" spans="1:12" s="4" customFormat="1" ht="4.5" customHeight="1">
      <c r="A18" s="7"/>
      <c r="B18" s="7"/>
      <c r="F18" s="26"/>
      <c r="H18" s="27"/>
      <c r="J18" s="26"/>
      <c r="L18" s="27"/>
    </row>
    <row r="19" spans="1:12" s="29" customFormat="1" ht="65.25" customHeight="1">
      <c r="A19" s="28">
        <v>2</v>
      </c>
      <c r="B19" s="28" t="s">
        <v>14</v>
      </c>
      <c r="D19" s="76" t="s">
        <v>22</v>
      </c>
      <c r="E19" s="76"/>
      <c r="F19" s="30">
        <f>SUM(F24+F22+F21+F20)</f>
        <v>7909.676210000002</v>
      </c>
      <c r="G19" s="4"/>
      <c r="H19" s="7" t="s">
        <v>16</v>
      </c>
      <c r="I19" s="4"/>
      <c r="J19" s="30">
        <v>23104</v>
      </c>
      <c r="K19" s="4"/>
      <c r="L19" s="30" t="s">
        <v>16</v>
      </c>
    </row>
    <row r="20" spans="1:12" s="4" customFormat="1" ht="15.75" customHeight="1">
      <c r="A20" s="7"/>
      <c r="B20" s="7" t="s">
        <v>17</v>
      </c>
      <c r="D20" s="4" t="s">
        <v>23</v>
      </c>
      <c r="F20" s="30">
        <v>1396</v>
      </c>
      <c r="H20" s="7" t="s">
        <v>16</v>
      </c>
      <c r="J20" s="30">
        <f>SUM(1660+101+217+760+54+F20)</f>
        <v>4188</v>
      </c>
      <c r="L20" s="7" t="s">
        <v>16</v>
      </c>
    </row>
    <row r="21" spans="1:12" s="4" customFormat="1" ht="15.75" customHeight="1">
      <c r="A21" s="7"/>
      <c r="B21" s="7" t="s">
        <v>20</v>
      </c>
      <c r="D21" s="4" t="s">
        <v>24</v>
      </c>
      <c r="F21" s="30">
        <v>1479</v>
      </c>
      <c r="H21" s="7" t="s">
        <v>16</v>
      </c>
      <c r="J21" s="30">
        <f>SUM(2957+F21)</f>
        <v>4436</v>
      </c>
      <c r="L21" s="30" t="s">
        <v>16</v>
      </c>
    </row>
    <row r="22" spans="1:12" s="32" customFormat="1" ht="15.75" customHeight="1">
      <c r="A22" s="31"/>
      <c r="B22" s="31" t="s">
        <v>25</v>
      </c>
      <c r="D22" s="32" t="s">
        <v>26</v>
      </c>
      <c r="F22" s="33">
        <v>0</v>
      </c>
      <c r="H22" s="34" t="s">
        <v>16</v>
      </c>
      <c r="J22" s="33">
        <v>0</v>
      </c>
      <c r="L22" s="34" t="s">
        <v>16</v>
      </c>
    </row>
    <row r="23" spans="1:12" s="32" customFormat="1" ht="4.5" customHeight="1">
      <c r="A23" s="31"/>
      <c r="B23" s="31"/>
      <c r="F23" s="35"/>
      <c r="H23" s="36"/>
      <c r="J23" s="35"/>
      <c r="L23" s="36"/>
    </row>
    <row r="24" spans="1:12" s="8" customFormat="1" ht="66.75" customHeight="1">
      <c r="A24" s="7"/>
      <c r="B24" s="28" t="s">
        <v>27</v>
      </c>
      <c r="D24" s="76" t="s">
        <v>28</v>
      </c>
      <c r="E24" s="76"/>
      <c r="F24" s="30">
        <f>SUM('[1]QLCONPL-Qtr to 31.12.99'!$V$17)/1000</f>
        <v>5034.676210000002</v>
      </c>
      <c r="H24" s="7" t="s">
        <v>16</v>
      </c>
      <c r="J24" s="30">
        <v>14480</v>
      </c>
      <c r="L24" s="30" t="s">
        <v>16</v>
      </c>
    </row>
    <row r="25" spans="1:12" s="4" customFormat="1" ht="26.25" customHeight="1">
      <c r="A25" s="7"/>
      <c r="B25" s="28" t="s">
        <v>29</v>
      </c>
      <c r="D25" s="76" t="s">
        <v>30</v>
      </c>
      <c r="E25" s="76"/>
      <c r="F25" s="23">
        <v>0</v>
      </c>
      <c r="H25" s="24" t="s">
        <v>16</v>
      </c>
      <c r="J25" s="23">
        <v>0</v>
      </c>
      <c r="L25" s="23" t="s">
        <v>16</v>
      </c>
    </row>
    <row r="26" spans="1:12" s="4" customFormat="1" ht="4.5" customHeight="1">
      <c r="A26" s="7"/>
      <c r="B26" s="7"/>
      <c r="F26" s="26"/>
      <c r="H26" s="27"/>
      <c r="J26" s="26"/>
      <c r="L26" s="27"/>
    </row>
    <row r="27" spans="1:12" s="32" customFormat="1" ht="25.5" customHeight="1">
      <c r="A27" s="31"/>
      <c r="B27" s="28" t="s">
        <v>31</v>
      </c>
      <c r="D27" s="78" t="s">
        <v>32</v>
      </c>
      <c r="E27" s="78"/>
      <c r="F27" s="30">
        <f>SUM(F24+F25)</f>
        <v>5034.676210000002</v>
      </c>
      <c r="G27" s="4"/>
      <c r="H27" s="7" t="s">
        <v>16</v>
      </c>
      <c r="I27" s="4"/>
      <c r="J27" s="30">
        <f>SUM(J24+J25)</f>
        <v>14480</v>
      </c>
      <c r="K27" s="4"/>
      <c r="L27" s="30" t="s">
        <v>16</v>
      </c>
    </row>
    <row r="28" spans="1:12" s="4" customFormat="1" ht="18" customHeight="1">
      <c r="A28" s="7"/>
      <c r="B28" s="7" t="s">
        <v>33</v>
      </c>
      <c r="D28" s="4" t="s">
        <v>34</v>
      </c>
      <c r="F28" s="23">
        <f>SUM('[1]QLCONPL-Qtr to 31.12.99'!$V$20)/1000</f>
        <v>-1081.4802458333338</v>
      </c>
      <c r="H28" s="24" t="s">
        <v>16</v>
      </c>
      <c r="J28" s="23">
        <f>-SUM(2176-F28)</f>
        <v>-3257.480245833334</v>
      </c>
      <c r="L28" s="23" t="s">
        <v>16</v>
      </c>
    </row>
    <row r="29" spans="1:12" s="4" customFormat="1" ht="4.5" customHeight="1">
      <c r="A29" s="7"/>
      <c r="B29" s="7"/>
      <c r="F29" s="26"/>
      <c r="H29" s="27"/>
      <c r="J29" s="26"/>
      <c r="L29" s="27"/>
    </row>
    <row r="30" spans="1:12" s="32" customFormat="1" ht="26.25" customHeight="1">
      <c r="A30" s="31"/>
      <c r="B30" s="28" t="s">
        <v>35</v>
      </c>
      <c r="D30" s="28" t="s">
        <v>35</v>
      </c>
      <c r="E30" s="29" t="s">
        <v>36</v>
      </c>
      <c r="F30" s="30">
        <f>SUM(F27+F28)</f>
        <v>3953.1959641666685</v>
      </c>
      <c r="G30" s="4"/>
      <c r="H30" s="7" t="s">
        <v>16</v>
      </c>
      <c r="I30" s="4"/>
      <c r="J30" s="30">
        <f>SUM(J27+J28)</f>
        <v>11222.519754166666</v>
      </c>
      <c r="K30" s="4"/>
      <c r="L30" s="30" t="s">
        <v>16</v>
      </c>
    </row>
    <row r="31" spans="1:12" s="4" customFormat="1" ht="18.75" customHeight="1">
      <c r="A31" s="7"/>
      <c r="B31" s="7"/>
      <c r="D31" s="4" t="s">
        <v>37</v>
      </c>
      <c r="E31" s="4" t="s">
        <v>38</v>
      </c>
      <c r="F31" s="23">
        <f>SUM('[1]QLCONPL-Qtr to 31.12.99'!$V$27)/1000</f>
        <v>-760.3411459915004</v>
      </c>
      <c r="H31" s="24" t="s">
        <v>16</v>
      </c>
      <c r="J31" s="64">
        <f>-SUM(1651-F31)</f>
        <v>-2411.3411459915005</v>
      </c>
      <c r="L31" s="24" t="s">
        <v>16</v>
      </c>
    </row>
    <row r="32" spans="1:12" s="4" customFormat="1" ht="4.5" customHeight="1">
      <c r="A32" s="7"/>
      <c r="B32" s="7"/>
      <c r="F32" s="26"/>
      <c r="H32" s="7"/>
      <c r="J32" s="26"/>
      <c r="L32" s="27"/>
    </row>
    <row r="33" spans="1:12" s="32" customFormat="1" ht="24.75" customHeight="1">
      <c r="A33" s="31"/>
      <c r="B33" s="28" t="s">
        <v>39</v>
      </c>
      <c r="D33" s="79" t="s">
        <v>40</v>
      </c>
      <c r="E33" s="79"/>
      <c r="F33" s="23">
        <f>SUM(F30+F31)</f>
        <v>3192.854818175168</v>
      </c>
      <c r="G33" s="4"/>
      <c r="H33" s="24" t="s">
        <v>16</v>
      </c>
      <c r="I33" s="37"/>
      <c r="J33" s="23">
        <f>SUM(J30+J31)</f>
        <v>8811.178608175165</v>
      </c>
      <c r="K33" s="4"/>
      <c r="L33" s="23" t="s">
        <v>16</v>
      </c>
    </row>
    <row r="34" spans="1:12" s="4" customFormat="1" ht="15.75" customHeight="1">
      <c r="A34" s="7"/>
      <c r="B34" s="7" t="s">
        <v>41</v>
      </c>
      <c r="D34" s="38" t="s">
        <v>35</v>
      </c>
      <c r="E34" s="4" t="s">
        <v>42</v>
      </c>
      <c r="F34" s="30">
        <v>0</v>
      </c>
      <c r="H34" s="7" t="s">
        <v>16</v>
      </c>
      <c r="J34" s="30">
        <v>0</v>
      </c>
      <c r="L34" s="7" t="s">
        <v>16</v>
      </c>
    </row>
    <row r="35" spans="1:12" s="4" customFormat="1" ht="15.75" customHeight="1">
      <c r="A35" s="7"/>
      <c r="B35" s="7"/>
      <c r="D35" s="4" t="s">
        <v>37</v>
      </c>
      <c r="E35" s="4" t="s">
        <v>38</v>
      </c>
      <c r="F35" s="24">
        <v>0</v>
      </c>
      <c r="H35" s="24" t="s">
        <v>16</v>
      </c>
      <c r="J35" s="24">
        <v>0</v>
      </c>
      <c r="L35" s="24" t="s">
        <v>16</v>
      </c>
    </row>
    <row r="36" spans="1:14" s="4" customFormat="1" ht="4.5" customHeight="1">
      <c r="A36" s="7"/>
      <c r="B36" s="7"/>
      <c r="F36" s="26"/>
      <c r="G36" s="37"/>
      <c r="H36" s="27"/>
      <c r="I36" s="37"/>
      <c r="J36" s="26"/>
      <c r="K36" s="37"/>
      <c r="L36" s="27"/>
      <c r="M36" s="37"/>
      <c r="N36" s="37"/>
    </row>
    <row r="37" spans="1:12" s="32" customFormat="1" ht="27.75" customHeight="1">
      <c r="A37" s="31"/>
      <c r="B37" s="31"/>
      <c r="D37" s="39" t="s">
        <v>43</v>
      </c>
      <c r="E37" s="29" t="s">
        <v>44</v>
      </c>
      <c r="F37" s="23">
        <v>0</v>
      </c>
      <c r="G37" s="4"/>
      <c r="H37" s="24" t="s">
        <v>16</v>
      </c>
      <c r="J37" s="23">
        <v>0</v>
      </c>
      <c r="L37" s="24" t="s">
        <v>16</v>
      </c>
    </row>
    <row r="38" spans="1:12" s="32" customFormat="1" ht="4.5" customHeight="1">
      <c r="A38" s="31"/>
      <c r="B38" s="31"/>
      <c r="D38" s="39"/>
      <c r="E38" s="29"/>
      <c r="F38" s="26"/>
      <c r="G38" s="37"/>
      <c r="H38" s="27"/>
      <c r="I38" s="40"/>
      <c r="J38" s="26"/>
      <c r="K38" s="40"/>
      <c r="L38" s="27"/>
    </row>
    <row r="39" spans="1:12" s="8" customFormat="1" ht="39" customHeight="1" thickBot="1">
      <c r="A39" s="7"/>
      <c r="B39" s="28" t="s">
        <v>45</v>
      </c>
      <c r="D39" s="76" t="s">
        <v>46</v>
      </c>
      <c r="E39" s="77"/>
      <c r="F39" s="41">
        <f>SUM(F33+F37)</f>
        <v>3192.854818175168</v>
      </c>
      <c r="H39" s="42" t="s">
        <v>16</v>
      </c>
      <c r="J39" s="41">
        <f>SUM(J33+J37)</f>
        <v>8811.178608175165</v>
      </c>
      <c r="L39" s="41" t="s">
        <v>16</v>
      </c>
    </row>
    <row r="40" spans="1:12" s="8" customFormat="1" ht="4.5" customHeight="1" thickTop="1">
      <c r="A40" s="7"/>
      <c r="B40" s="28"/>
      <c r="E40" s="29"/>
      <c r="F40" s="26"/>
      <c r="H40" s="27"/>
      <c r="J40" s="26"/>
      <c r="L40" s="27"/>
    </row>
    <row r="41" spans="1:12" s="8" customFormat="1" ht="39.75" customHeight="1">
      <c r="A41" s="28">
        <v>3</v>
      </c>
      <c r="B41" s="28" t="s">
        <v>14</v>
      </c>
      <c r="D41" s="76" t="s">
        <v>47</v>
      </c>
      <c r="E41" s="77"/>
      <c r="F41" s="30"/>
      <c r="H41" s="7" t="s">
        <v>48</v>
      </c>
      <c r="J41" s="30"/>
      <c r="L41" s="7" t="s">
        <v>48</v>
      </c>
    </row>
    <row r="42" spans="1:12" s="32" customFormat="1" ht="25.5" customHeight="1" thickBot="1">
      <c r="A42" s="31"/>
      <c r="B42" s="31"/>
      <c r="D42" s="28" t="s">
        <v>35</v>
      </c>
      <c r="E42" s="29" t="s">
        <v>98</v>
      </c>
      <c r="F42" s="59">
        <f>F39/29665*100</f>
        <v>10.763036636356542</v>
      </c>
      <c r="G42" s="4"/>
      <c r="H42" s="42" t="s">
        <v>16</v>
      </c>
      <c r="I42" s="4"/>
      <c r="J42" s="59">
        <f>J39/29665*100</f>
        <v>29.702270716922857</v>
      </c>
      <c r="K42" s="4"/>
      <c r="L42" s="59" t="s">
        <v>16</v>
      </c>
    </row>
    <row r="43" spans="1:12" s="4" customFormat="1" ht="19.5" customHeight="1" thickBot="1" thickTop="1">
      <c r="A43" s="7"/>
      <c r="B43" s="7"/>
      <c r="D43" s="4" t="s">
        <v>37</v>
      </c>
      <c r="E43" s="4" t="s">
        <v>49</v>
      </c>
      <c r="F43" s="43" t="s">
        <v>50</v>
      </c>
      <c r="H43" s="43" t="s">
        <v>50</v>
      </c>
      <c r="J43" s="43" t="s">
        <v>50</v>
      </c>
      <c r="L43" s="43" t="s">
        <v>50</v>
      </c>
    </row>
    <row r="44" spans="1:8" s="8" customFormat="1" ht="13.5" thickTop="1">
      <c r="A44" s="7"/>
      <c r="B44" s="7"/>
      <c r="F44" s="44"/>
      <c r="H44" s="7"/>
    </row>
    <row r="45" spans="1:8" s="8" customFormat="1" ht="12.75">
      <c r="A45" s="7"/>
      <c r="B45" s="7"/>
      <c r="E45" s="45" t="s">
        <v>51</v>
      </c>
      <c r="F45" s="44"/>
      <c r="H45" s="7"/>
    </row>
    <row r="46" spans="1:8" s="8" customFormat="1" ht="12.75">
      <c r="A46" s="7"/>
      <c r="B46" s="7"/>
      <c r="E46" s="8" t="s">
        <v>89</v>
      </c>
      <c r="F46" s="44"/>
      <c r="H46" s="7"/>
    </row>
    <row r="47" spans="5:8" ht="12">
      <c r="E47" s="3" t="s">
        <v>90</v>
      </c>
      <c r="H47" s="2"/>
    </row>
    <row r="48" spans="5:8" ht="12">
      <c r="E48" s="62" t="s">
        <v>88</v>
      </c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mergeCells count="9">
    <mergeCell ref="D41:E41"/>
    <mergeCell ref="D25:E25"/>
    <mergeCell ref="D27:E27"/>
    <mergeCell ref="D33:E33"/>
    <mergeCell ref="D39:E39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1">
      <selection activeCell="A5" sqref="A5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91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99</v>
      </c>
      <c r="B5" s="7"/>
    </row>
    <row r="6" spans="1:2" ht="18" customHeight="1">
      <c r="A6" s="6" t="s">
        <v>2</v>
      </c>
      <c r="B6" s="7"/>
    </row>
    <row r="7" spans="1:2" ht="18" customHeight="1">
      <c r="A7" s="6" t="s">
        <v>52</v>
      </c>
      <c r="B7" s="7"/>
    </row>
    <row r="8" spans="4:6" ht="12.75">
      <c r="D8" s="46" t="s">
        <v>53</v>
      </c>
      <c r="E8" s="47"/>
      <c r="F8" s="46" t="s">
        <v>53</v>
      </c>
    </row>
    <row r="9" spans="4:6" ht="12.75">
      <c r="D9" s="48" t="s">
        <v>54</v>
      </c>
      <c r="E9" s="47"/>
      <c r="F9" s="48" t="s">
        <v>55</v>
      </c>
    </row>
    <row r="10" spans="4:6" ht="12.75">
      <c r="D10" s="48" t="s">
        <v>6</v>
      </c>
      <c r="E10" s="47"/>
      <c r="F10" s="48" t="s">
        <v>56</v>
      </c>
    </row>
    <row r="11" spans="4:6" ht="12.75">
      <c r="D11" s="48" t="s">
        <v>10</v>
      </c>
      <c r="E11" s="47"/>
      <c r="F11" s="48" t="s">
        <v>57</v>
      </c>
    </row>
    <row r="12" spans="4:6" ht="12.75">
      <c r="D12" s="49" t="s">
        <v>92</v>
      </c>
      <c r="E12" s="47"/>
      <c r="F12" s="49" t="s">
        <v>94</v>
      </c>
    </row>
    <row r="13" spans="4:6" ht="12.75">
      <c r="D13" s="61" t="s">
        <v>13</v>
      </c>
      <c r="F13" s="61" t="s">
        <v>13</v>
      </c>
    </row>
    <row r="15" spans="1:6" ht="12.75">
      <c r="A15" s="7">
        <v>1</v>
      </c>
      <c r="B15" s="8" t="s">
        <v>58</v>
      </c>
      <c r="D15" s="50">
        <f>SUM('[2]QLres ConBS'!$F$9)/1000</f>
        <v>79001.75187000001</v>
      </c>
      <c r="E15" s="50"/>
      <c r="F15" s="65" t="s">
        <v>97</v>
      </c>
    </row>
    <row r="16" spans="1:6" ht="12.75">
      <c r="A16" s="7">
        <v>2</v>
      </c>
      <c r="B16" s="8" t="s">
        <v>59</v>
      </c>
      <c r="D16" s="50">
        <v>0</v>
      </c>
      <c r="E16" s="50"/>
      <c r="F16" s="65" t="s">
        <v>97</v>
      </c>
    </row>
    <row r="17" spans="1:6" ht="12.75">
      <c r="A17" s="7">
        <v>3</v>
      </c>
      <c r="B17" s="8" t="s">
        <v>60</v>
      </c>
      <c r="D17" s="50">
        <f>SUM('[2]QLres ConBS'!$F$11)/1000</f>
        <v>1002</v>
      </c>
      <c r="E17" s="50"/>
      <c r="F17" s="65" t="s">
        <v>97</v>
      </c>
    </row>
    <row r="18" spans="1:6" ht="12.75">
      <c r="A18" s="7">
        <v>4</v>
      </c>
      <c r="B18" s="8" t="s">
        <v>61</v>
      </c>
      <c r="D18" s="50">
        <f>SUM('[2]QLres ConBS'!$F$51)/1000</f>
        <v>233.47060000000002</v>
      </c>
      <c r="E18" s="50"/>
      <c r="F18" s="65" t="s">
        <v>97</v>
      </c>
    </row>
    <row r="19" spans="4:6" ht="12.75">
      <c r="D19" s="50"/>
      <c r="E19" s="50"/>
      <c r="F19" s="50"/>
    </row>
    <row r="20" spans="1:6" ht="12.75">
      <c r="A20" s="7">
        <v>5</v>
      </c>
      <c r="B20" s="8" t="s">
        <v>62</v>
      </c>
      <c r="D20" s="50"/>
      <c r="E20" s="50"/>
      <c r="F20" s="50"/>
    </row>
    <row r="21" spans="2:6" ht="12.75">
      <c r="B21" s="51" t="s">
        <v>63</v>
      </c>
      <c r="D21" s="52">
        <f>SUM('[2]QLres ConBS'!$I$18)/1000</f>
        <v>34848.01599</v>
      </c>
      <c r="E21" s="50"/>
      <c r="F21" s="66" t="s">
        <v>97</v>
      </c>
    </row>
    <row r="22" spans="2:6" ht="12.75">
      <c r="B22" s="51" t="s">
        <v>64</v>
      </c>
      <c r="D22" s="53">
        <f>SUM('[2]QLres ConBS'!$I$19)/1000</f>
        <v>58448.62293000001</v>
      </c>
      <c r="E22" s="50"/>
      <c r="F22" s="67" t="s">
        <v>97</v>
      </c>
    </row>
    <row r="23" spans="2:6" ht="12.75">
      <c r="B23" s="51" t="s">
        <v>65</v>
      </c>
      <c r="D23" s="53">
        <f>SUM('[2]QLres ConBS'!$I$20)/1000</f>
        <v>25281.05923</v>
      </c>
      <c r="E23" s="50"/>
      <c r="F23" s="67" t="s">
        <v>97</v>
      </c>
    </row>
    <row r="24" spans="2:6" ht="12.75">
      <c r="B24" s="51" t="s">
        <v>66</v>
      </c>
      <c r="D24" s="53">
        <v>0</v>
      </c>
      <c r="E24" s="50"/>
      <c r="F24" s="67" t="s">
        <v>97</v>
      </c>
    </row>
    <row r="25" spans="2:6" ht="12.75">
      <c r="B25" s="51" t="s">
        <v>67</v>
      </c>
      <c r="D25" s="53">
        <f>SUM('[2]QLres ConBS'!$I$28)/1000</f>
        <v>4969.514009999999</v>
      </c>
      <c r="E25" s="50"/>
      <c r="F25" s="67" t="s">
        <v>97</v>
      </c>
    </row>
    <row r="26" spans="4:6" ht="15.75" customHeight="1">
      <c r="D26" s="54">
        <f>SUM(D21:D25)</f>
        <v>123547.21216000001</v>
      </c>
      <c r="E26" s="50"/>
      <c r="F26" s="69" t="s">
        <v>97</v>
      </c>
    </row>
    <row r="27" spans="1:6" ht="15.75" customHeight="1">
      <c r="A27" s="7">
        <v>6</v>
      </c>
      <c r="B27" s="8" t="s">
        <v>68</v>
      </c>
      <c r="D27" s="53"/>
      <c r="E27" s="50"/>
      <c r="F27" s="53"/>
    </row>
    <row r="28" spans="2:6" ht="12.75">
      <c r="B28" s="51" t="s">
        <v>69</v>
      </c>
      <c r="D28" s="53">
        <f>SUM('[2]QLres ConBS'!$I$42+'[2]QLres ConBS'!$I$40)/1000</f>
        <v>68206.74023000001</v>
      </c>
      <c r="E28" s="50"/>
      <c r="F28" s="67" t="s">
        <v>97</v>
      </c>
    </row>
    <row r="29" spans="2:6" ht="12.75">
      <c r="B29" s="51" t="s">
        <v>95</v>
      </c>
      <c r="D29" s="53">
        <f>SUM('[2]QLres ConBS'!$I$43)/1000</f>
        <v>5268.85706</v>
      </c>
      <c r="E29" s="50"/>
      <c r="F29" s="67" t="s">
        <v>97</v>
      </c>
    </row>
    <row r="30" spans="2:6" ht="12.75">
      <c r="B30" s="51" t="s">
        <v>70</v>
      </c>
      <c r="D30" s="53">
        <f>SUM('[2]QLres ConBS'!$I$32)/1000</f>
        <v>22337.854389999997</v>
      </c>
      <c r="E30" s="50"/>
      <c r="F30" s="67" t="s">
        <v>97</v>
      </c>
    </row>
    <row r="31" spans="2:6" ht="12.75">
      <c r="B31" s="51" t="s">
        <v>71</v>
      </c>
      <c r="D31" s="53">
        <f>SUM('[2]QLres ConBS'!$I$33+'[2]QLres ConBS'!$I$34+'[2]QLres ConBS'!$I$35+'[2]QLres ConBS'!$I$36+'[2]QLres ConBS'!$I$41)/1000</f>
        <v>8626.173849999997</v>
      </c>
      <c r="E31" s="50"/>
      <c r="F31" s="67" t="s">
        <v>97</v>
      </c>
    </row>
    <row r="32" spans="2:6" ht="12.75">
      <c r="B32" s="51" t="s">
        <v>72</v>
      </c>
      <c r="D32" s="53">
        <f>SUM('[2]QLres ConBS'!$I$45)/1000</f>
        <v>2378.820575833334</v>
      </c>
      <c r="E32" s="50"/>
      <c r="F32" s="67" t="s">
        <v>97</v>
      </c>
    </row>
    <row r="33" spans="2:6" ht="12.75">
      <c r="B33" s="51" t="s">
        <v>73</v>
      </c>
      <c r="D33" s="53">
        <f>SUM('[2]QLres ConBS'!$I$44)/1000</f>
        <v>10000</v>
      </c>
      <c r="E33" s="50"/>
      <c r="F33" s="67" t="s">
        <v>97</v>
      </c>
    </row>
    <row r="34" spans="4:6" ht="15.75" customHeight="1">
      <c r="D34" s="54">
        <f>SUM(D28:D33)</f>
        <v>116818.44610583333</v>
      </c>
      <c r="E34" s="50"/>
      <c r="F34" s="69" t="s">
        <v>97</v>
      </c>
    </row>
    <row r="35" spans="1:6" ht="18.75" customHeight="1">
      <c r="A35" s="7">
        <v>7</v>
      </c>
      <c r="B35" s="8" t="s">
        <v>74</v>
      </c>
      <c r="D35" s="50">
        <f>D26-D34</f>
        <v>6728.766054166685</v>
      </c>
      <c r="E35" s="50"/>
      <c r="F35" s="70" t="s">
        <v>97</v>
      </c>
    </row>
    <row r="36" spans="4:6" ht="21.75" customHeight="1" thickBot="1">
      <c r="D36" s="55">
        <f>SUM(D15:D19)+D35</f>
        <v>86965.98852416669</v>
      </c>
      <c r="E36" s="56"/>
      <c r="F36" s="71" t="s">
        <v>97</v>
      </c>
    </row>
    <row r="37" spans="1:2" ht="22.5" customHeight="1" thickTop="1">
      <c r="A37" s="7">
        <v>8</v>
      </c>
      <c r="B37" s="8" t="s">
        <v>75</v>
      </c>
    </row>
    <row r="38" spans="2:6" ht="15" customHeight="1">
      <c r="B38" s="8" t="s">
        <v>76</v>
      </c>
      <c r="D38" s="50">
        <f>SUM('[2]QLres ConBS'!$I$60)/1000</f>
        <v>29665.015</v>
      </c>
      <c r="E38" s="50"/>
      <c r="F38" s="65" t="s">
        <v>97</v>
      </c>
    </row>
    <row r="39" spans="2:6" ht="12.75">
      <c r="B39" s="8" t="s">
        <v>77</v>
      </c>
      <c r="D39" s="50"/>
      <c r="E39" s="50"/>
      <c r="F39" s="50"/>
    </row>
    <row r="40" spans="2:6" ht="12.75">
      <c r="B40" s="51" t="s">
        <v>78</v>
      </c>
      <c r="D40" s="52">
        <f>SUM('[2]QLres ConBS'!$I$61)/1000</f>
        <v>13942.55611</v>
      </c>
      <c r="E40" s="50"/>
      <c r="F40" s="66" t="s">
        <v>97</v>
      </c>
    </row>
    <row r="41" spans="2:6" ht="12.75">
      <c r="B41" s="51" t="s">
        <v>79</v>
      </c>
      <c r="D41" s="53">
        <v>0</v>
      </c>
      <c r="E41" s="50"/>
      <c r="F41" s="67" t="s">
        <v>97</v>
      </c>
    </row>
    <row r="42" spans="2:6" ht="12.75">
      <c r="B42" s="51" t="s">
        <v>80</v>
      </c>
      <c r="D42" s="53">
        <v>0</v>
      </c>
      <c r="E42" s="50"/>
      <c r="F42" s="67" t="s">
        <v>97</v>
      </c>
    </row>
    <row r="43" spans="2:6" ht="12.75">
      <c r="B43" s="51" t="s">
        <v>81</v>
      </c>
      <c r="D43" s="53">
        <v>0</v>
      </c>
      <c r="E43" s="50"/>
      <c r="F43" s="67" t="s">
        <v>97</v>
      </c>
    </row>
    <row r="44" spans="2:6" ht="12.75">
      <c r="B44" s="51" t="s">
        <v>82</v>
      </c>
      <c r="D44" s="53">
        <f>SUM('[2]QLres ConBS'!$I$64)/1000</f>
        <v>-10.304</v>
      </c>
      <c r="E44" s="50"/>
      <c r="F44" s="67" t="s">
        <v>97</v>
      </c>
    </row>
    <row r="45" spans="2:6" ht="12.75">
      <c r="B45" s="51" t="s">
        <v>83</v>
      </c>
      <c r="D45" s="57">
        <f>-SUM('[2]QLres ConBS'!$I$12)/1000</f>
        <v>8885.616404775166</v>
      </c>
      <c r="E45" s="50"/>
      <c r="F45" s="68" t="s">
        <v>97</v>
      </c>
    </row>
    <row r="46" spans="4:6" ht="16.5" customHeight="1">
      <c r="D46" s="58">
        <f>SUM(D40:D45)</f>
        <v>22817.868514775168</v>
      </c>
      <c r="E46" s="50"/>
      <c r="F46" s="70" t="s">
        <v>97</v>
      </c>
    </row>
    <row r="47" spans="4:6" ht="18.75" customHeight="1">
      <c r="D47" s="50">
        <f>D38+D46</f>
        <v>52482.88351477517</v>
      </c>
      <c r="E47" s="50"/>
      <c r="F47" s="65" t="s">
        <v>97</v>
      </c>
    </row>
    <row r="48" spans="1:6" ht="19.5" customHeight="1">
      <c r="A48" s="7">
        <v>9</v>
      </c>
      <c r="B48" s="8" t="s">
        <v>84</v>
      </c>
      <c r="D48" s="50">
        <f>SUM('[2]QLres ConBS'!$I$72)/1000</f>
        <v>14850.183319391503</v>
      </c>
      <c r="E48" s="50"/>
      <c r="F48" s="65" t="s">
        <v>97</v>
      </c>
    </row>
    <row r="49" spans="1:6" ht="12.75">
      <c r="A49" s="7">
        <v>10</v>
      </c>
      <c r="B49" s="8" t="s">
        <v>85</v>
      </c>
      <c r="D49" s="50">
        <f>SUM('[2]QLres ConBS'!$I$70)/1000</f>
        <v>15422.69979</v>
      </c>
      <c r="E49" s="50"/>
      <c r="F49" s="65" t="s">
        <v>97</v>
      </c>
    </row>
    <row r="50" spans="1:6" ht="12.75">
      <c r="A50" s="7">
        <v>11</v>
      </c>
      <c r="B50" s="8" t="s">
        <v>86</v>
      </c>
      <c r="D50" s="50">
        <f>SUM('[2]QLres ConBS'!$I$67+'[2]QLres ConBS'!$I$69)/1000</f>
        <v>4210.2214699999995</v>
      </c>
      <c r="E50" s="50"/>
      <c r="F50" s="65" t="s">
        <v>97</v>
      </c>
    </row>
    <row r="51" spans="4:6" ht="21.75" customHeight="1" thickBot="1">
      <c r="D51" s="55">
        <f>SUM(D47:D50)</f>
        <v>86965.98809416668</v>
      </c>
      <c r="E51" s="56"/>
      <c r="F51" s="71" t="s">
        <v>97</v>
      </c>
    </row>
    <row r="52" spans="4:6" ht="13.5" thickTop="1">
      <c r="D52" s="50"/>
      <c r="E52" s="50"/>
      <c r="F52" s="50"/>
    </row>
    <row r="53" spans="1:6" ht="13.5" thickBot="1">
      <c r="A53" s="7">
        <v>12</v>
      </c>
      <c r="B53" s="8" t="s">
        <v>96</v>
      </c>
      <c r="C53" s="45"/>
      <c r="D53" s="60">
        <f>D47/D38</f>
        <v>1.7691844590260672</v>
      </c>
      <c r="E53" s="50"/>
      <c r="F53" s="72" t="s">
        <v>97</v>
      </c>
    </row>
    <row r="54" spans="4:6" ht="13.5" thickTop="1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50"/>
      <c r="E58" s="50"/>
      <c r="F58" s="50"/>
    </row>
    <row r="59" spans="4:6" ht="12.75">
      <c r="D59" s="50"/>
      <c r="E59" s="50"/>
      <c r="F59" s="50"/>
    </row>
    <row r="60" spans="4:6" ht="12.75">
      <c r="D60" s="50"/>
      <c r="E60" s="50"/>
      <c r="F60" s="50"/>
    </row>
    <row r="61" spans="4:6" ht="12.75">
      <c r="D61" s="50"/>
      <c r="E61" s="50"/>
      <c r="F61" s="50"/>
    </row>
  </sheetData>
  <printOptions/>
  <pageMargins left="1.02" right="0.75" top="0.78" bottom="0.5" header="0.5" footer="0.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S/B</cp:lastModifiedBy>
  <cp:lastPrinted>2000-04-05T17:51:10Z</cp:lastPrinted>
  <dcterms:created xsi:type="dcterms:W3CDTF">1999-09-21T04:40:59Z</dcterms:created>
  <dcterms:modified xsi:type="dcterms:W3CDTF">2000-04-04T17:53:10Z</dcterms:modified>
  <cp:category/>
  <cp:version/>
  <cp:contentType/>
  <cp:contentStatus/>
</cp:coreProperties>
</file>